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80" activeTab="0"/>
  </bookViews>
  <sheets>
    <sheet name="Cálculo" sheetId="1" r:id="rId1"/>
    <sheet name="Imprimir Relatório" sheetId="2" r:id="rId2"/>
    <sheet name="Gráf. Ambiente (BTU.h-¹)" sheetId="3" r:id="rId3"/>
    <sheet name="Gráf. Ambiente (kcal.h-¹)" sheetId="4" r:id="rId4"/>
    <sheet name="Distribuição Percentual" sheetId="5" r:id="rId5"/>
    <sheet name="Transf. de Unidades" sheetId="6" r:id="rId6"/>
  </sheets>
  <definedNames>
    <definedName name="_xlnm.Print_Area" localSheetId="0">'Cálculo'!$B$1:$I$87</definedName>
    <definedName name="_xlnm.Print_Area" localSheetId="1">'Imprimir Relatório'!$A$1:$H$27</definedName>
    <definedName name="_xlnm.Print_Area" localSheetId="5">'Transf. de Unidades'!$A$1:$I$23</definedName>
  </definedNames>
  <calcPr fullCalcOnLoad="1"/>
</workbook>
</file>

<file path=xl/comments1.xml><?xml version="1.0" encoding="utf-8"?>
<comments xmlns="http://schemas.openxmlformats.org/spreadsheetml/2006/main">
  <authors>
    <author>Luiz Carlos Martinelli Jr</author>
  </authors>
  <commentList>
    <comment ref="G76" authorId="0">
      <text>
        <r>
          <rPr>
            <b/>
            <sz val="8"/>
            <rFont val="Tahoma"/>
            <family val="0"/>
          </rPr>
          <t>Quilo-caloria por hora</t>
        </r>
      </text>
    </comment>
    <comment ref="G77" authorId="0">
      <text>
        <r>
          <rPr>
            <b/>
            <sz val="8"/>
            <rFont val="Tahoma"/>
            <family val="0"/>
          </rPr>
          <t>BTU
B</t>
        </r>
        <r>
          <rPr>
            <sz val="8"/>
            <rFont val="Tahoma"/>
            <family val="2"/>
          </rPr>
          <t xml:space="preserve">ritish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hermal </t>
        </r>
        <r>
          <rPr>
            <b/>
            <sz val="8"/>
            <rFont val="Tahoma"/>
            <family val="2"/>
          </rPr>
          <t>U</t>
        </r>
        <r>
          <rPr>
            <sz val="8"/>
            <rFont val="Tahoma"/>
            <family val="2"/>
          </rPr>
          <t>nit
Unidade de Temperatura Britânica</t>
        </r>
      </text>
    </comment>
    <comment ref="G78" authorId="0">
      <text>
        <r>
          <rPr>
            <b/>
            <sz val="8"/>
            <rFont val="Tahoma"/>
            <family val="0"/>
          </rPr>
          <t>TR
T</t>
        </r>
        <r>
          <rPr>
            <sz val="8"/>
            <rFont val="Tahoma"/>
            <family val="2"/>
          </rPr>
          <t xml:space="preserve">onelada de 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>efrigeração</t>
        </r>
      </text>
    </comment>
    <comment ref="G79" authorId="0">
      <text>
        <r>
          <rPr>
            <b/>
            <sz val="8"/>
            <rFont val="Tahoma"/>
            <family val="0"/>
          </rPr>
          <t>Quilo - Watts</t>
        </r>
      </text>
    </comment>
    <comment ref="C30" authorId="0">
      <text>
        <r>
          <rPr>
            <b/>
            <sz val="8"/>
            <rFont val="Tahoma"/>
            <family val="2"/>
          </rPr>
          <t>Não considerar</t>
        </r>
        <r>
          <rPr>
            <sz val="8"/>
            <rFont val="Tahoma"/>
            <family val="2"/>
          </rPr>
          <t xml:space="preserve"> paredes entre ambientes condicionados.</t>
        </r>
      </text>
    </comment>
    <comment ref="C41" authorId="0">
      <text>
        <r>
          <rPr>
            <b/>
            <sz val="8"/>
            <rFont val="Tahoma"/>
            <family val="0"/>
          </rPr>
          <t>Não considerar piso diretamente sobre o solo.</t>
        </r>
      </text>
    </comment>
    <comment ref="C62" authorId="0">
      <text>
        <r>
          <rPr>
            <b/>
            <sz val="8"/>
            <rFont val="Tahoma"/>
            <family val="0"/>
          </rPr>
          <t>No caso de Restaurantes</t>
        </r>
      </text>
    </comment>
    <comment ref="B81" authorId="0">
      <text>
        <r>
          <rPr>
            <b/>
            <sz val="8"/>
            <color indexed="10"/>
            <rFont val="Tahoma"/>
            <family val="2"/>
          </rPr>
          <t>Observações:</t>
        </r>
        <r>
          <rPr>
            <sz val="8"/>
            <rFont val="Tahoma"/>
            <family val="2"/>
          </rPr>
          <t xml:space="preserve">
=&gt; O cálculo do número de equipamentos é aproximado, podendo-se reduzir este número em até </t>
        </r>
        <r>
          <rPr>
            <sz val="8"/>
            <color indexed="48"/>
            <rFont val="Tahoma"/>
            <family val="2"/>
          </rPr>
          <t xml:space="preserve">25% </t>
        </r>
        <r>
          <rPr>
            <sz val="8"/>
            <rFont val="Tahoma"/>
            <family val="2"/>
          </rPr>
          <t xml:space="preserve">dependendo das horas de utilização do mesmo.
=&gt; Deve-se tomar um cuidado especial o </t>
        </r>
        <r>
          <rPr>
            <sz val="8"/>
            <color indexed="48"/>
            <rFont val="Tahoma"/>
            <family val="2"/>
          </rPr>
          <t>fornecimento de ar exterior</t>
        </r>
        <r>
          <rPr>
            <sz val="8"/>
            <rFont val="Tahoma"/>
            <family val="2"/>
          </rPr>
          <t>, evitando a contaminação do ambiente, por isso um número maior de equipamentos de parede devem ser utilizados no caso de um grande número de pessoas no ambiente.</t>
        </r>
        <r>
          <rPr>
            <sz val="8"/>
            <color indexed="57"/>
            <rFont val="Tahoma"/>
            <family val="2"/>
          </rPr>
          <t xml:space="preserve"> (Temperatura controlada mas ar viciado)</t>
        </r>
        <r>
          <rPr>
            <sz val="8"/>
            <rFont val="Tahoma"/>
            <family val="2"/>
          </rPr>
          <t xml:space="preserve">
=&gt; Os equipamentos devem estar bem distribuídos no ambiente, evitar colocá-los de frente um para o outro.</t>
        </r>
      </text>
    </comment>
    <comment ref="D6" authorId="0">
      <text>
        <r>
          <rPr>
            <b/>
            <sz val="8"/>
            <rFont val="Tahoma"/>
            <family val="2"/>
          </rPr>
          <t>Identifique o local</t>
        </r>
        <r>
          <rPr>
            <sz val="8"/>
            <rFont val="Tahoma"/>
            <family val="2"/>
          </rPr>
          <t xml:space="preserve"> para onde está sendo feito o cálculo.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Digitar o tipo de vidro:
</t>
        </r>
        <r>
          <rPr>
            <b/>
            <sz val="8"/>
            <color indexed="10"/>
            <rFont val="Tahoma"/>
            <family val="2"/>
          </rPr>
          <t>C</t>
        </r>
        <r>
          <rPr>
            <sz val="8"/>
            <rFont val="Tahoma"/>
            <family val="2"/>
          </rPr>
          <t xml:space="preserve">omum  ou
</t>
        </r>
        <r>
          <rPr>
            <b/>
            <sz val="8"/>
            <color indexed="10"/>
            <rFont val="Tahoma"/>
            <family val="2"/>
          </rPr>
          <t>T</t>
        </r>
        <r>
          <rPr>
            <sz val="8"/>
            <rFont val="Tahoma"/>
            <family val="2"/>
          </rPr>
          <t>ijolo de Vidro</t>
        </r>
      </text>
    </comment>
  </commentList>
</comments>
</file>

<file path=xl/sharedStrings.xml><?xml version="1.0" encoding="utf-8"?>
<sst xmlns="http://schemas.openxmlformats.org/spreadsheetml/2006/main" count="148" uniqueCount="107">
  <si>
    <t>Janelas:  Insolação</t>
  </si>
  <si>
    <t>Sem Proteção</t>
  </si>
  <si>
    <t>Com Proteção Externa</t>
  </si>
  <si>
    <t>Norte</t>
  </si>
  <si>
    <t>Nordeste</t>
  </si>
  <si>
    <t>Sudeste</t>
  </si>
  <si>
    <t>Sul</t>
  </si>
  <si>
    <t>Sudoeste</t>
  </si>
  <si>
    <t>Oeste</t>
  </si>
  <si>
    <t>Noroeste</t>
  </si>
  <si>
    <t>Tijolo de Vidro</t>
  </si>
  <si>
    <t>Paredes:</t>
  </si>
  <si>
    <t>paredes externas</t>
  </si>
  <si>
    <t>Construção Leve</t>
  </si>
  <si>
    <t>Construção Pesada</t>
  </si>
  <si>
    <t>orientação  Sul</t>
  </si>
  <si>
    <t>outra orientação</t>
  </si>
  <si>
    <t>paredes internas</t>
  </si>
  <si>
    <t>Teto:</t>
  </si>
  <si>
    <t>Em lage com 2,5cm de isolação ou mais</t>
  </si>
  <si>
    <t>Entre andares</t>
  </si>
  <si>
    <t>Piso (exceto os diretamente sobre o solo)</t>
  </si>
  <si>
    <t>Número de Pessoas</t>
  </si>
  <si>
    <t>Carga Térmica Total</t>
  </si>
  <si>
    <t>Com Proteção Interna</t>
  </si>
  <si>
    <t>Área (m²)</t>
  </si>
  <si>
    <t>Fator</t>
  </si>
  <si>
    <t>C</t>
  </si>
  <si>
    <t>Energia (kcal/h)</t>
  </si>
  <si>
    <t>Localização</t>
  </si>
  <si>
    <t>CÁLCULO SIMPLIFICADO  DE CARGA TÉRMICA</t>
  </si>
  <si>
    <t>Piso</t>
  </si>
  <si>
    <t>Potência (W)</t>
  </si>
  <si>
    <t>Iluminação</t>
  </si>
  <si>
    <t>Pessoas</t>
  </si>
  <si>
    <t>Número</t>
  </si>
  <si>
    <t>Portas ou vãos continuamente abertos para áreas não condicionadas</t>
  </si>
  <si>
    <t>Portas</t>
  </si>
  <si>
    <t>Sub - Total</t>
  </si>
  <si>
    <t>em (kcal/h)</t>
  </si>
  <si>
    <t>Fator Geográfico:</t>
  </si>
  <si>
    <t>Referente ao Rio Grande do Sul</t>
  </si>
  <si>
    <r>
      <t xml:space="preserve">em </t>
    </r>
    <r>
      <rPr>
        <sz val="10"/>
        <color indexed="10"/>
        <rFont val="Arial"/>
        <family val="2"/>
      </rPr>
      <t>(kcal/h)</t>
    </r>
  </si>
  <si>
    <r>
      <t xml:space="preserve">em </t>
    </r>
    <r>
      <rPr>
        <sz val="10"/>
        <color indexed="10"/>
        <rFont val="Arial"/>
        <family val="2"/>
      </rPr>
      <t>(BTU/h)</t>
    </r>
  </si>
  <si>
    <r>
      <t xml:space="preserve">em </t>
    </r>
    <r>
      <rPr>
        <sz val="10"/>
        <color indexed="10"/>
        <rFont val="Arial"/>
        <family val="2"/>
      </rPr>
      <t>TR</t>
    </r>
  </si>
  <si>
    <t>Número de Equipamentos</t>
  </si>
  <si>
    <t>10.000 BTU</t>
  </si>
  <si>
    <t>12.500 BTU</t>
  </si>
  <si>
    <t>7.500 BTU</t>
  </si>
  <si>
    <t>18.000 BTU</t>
  </si>
  <si>
    <t>30.000 BTU</t>
  </si>
  <si>
    <t>1 TR</t>
  </si>
  <si>
    <t>1 kcal/h</t>
  </si>
  <si>
    <t>1 BTU/h</t>
  </si>
  <si>
    <r>
      <t xml:space="preserve">em </t>
    </r>
    <r>
      <rPr>
        <sz val="10"/>
        <color indexed="10"/>
        <rFont val="Arial"/>
        <family val="2"/>
      </rPr>
      <t>kW</t>
    </r>
  </si>
  <si>
    <t>1 kW</t>
  </si>
  <si>
    <t>Segundo NBR - 5410</t>
  </si>
  <si>
    <t>paredes</t>
  </si>
  <si>
    <t>Em lage exposta ao Sol sem isolamento</t>
  </si>
  <si>
    <r>
      <t xml:space="preserve">Sob telhado </t>
    </r>
    <r>
      <rPr>
        <b/>
        <sz val="10"/>
        <rFont val="Arial"/>
        <family val="2"/>
      </rPr>
      <t>com</t>
    </r>
    <r>
      <rPr>
        <sz val="10"/>
        <rFont val="Arial"/>
        <family val="0"/>
      </rPr>
      <t xml:space="preserve"> isolação</t>
    </r>
  </si>
  <si>
    <r>
      <t xml:space="preserve">Sob telhado </t>
    </r>
    <r>
      <rPr>
        <b/>
        <sz val="10"/>
        <rFont val="Arial"/>
        <family val="2"/>
      </rPr>
      <t>sem</t>
    </r>
    <r>
      <rPr>
        <sz val="10"/>
        <rFont val="Arial"/>
        <family val="0"/>
      </rPr>
      <t xml:space="preserve"> isolação</t>
    </r>
  </si>
  <si>
    <t>Em atividade normal</t>
  </si>
  <si>
    <t>Em repouso</t>
  </si>
  <si>
    <t>Em forte atividade</t>
  </si>
  <si>
    <t>Forno Elétrico</t>
  </si>
  <si>
    <t>Aparelhos de Grelhar</t>
  </si>
  <si>
    <t>Mesa Quente</t>
  </si>
  <si>
    <t>Cafeteiras</t>
  </si>
  <si>
    <t>Motores</t>
  </si>
  <si>
    <t>Alimentos por pessoa</t>
  </si>
  <si>
    <t>Potência (HP)</t>
  </si>
  <si>
    <t>Nº Refeições</t>
  </si>
  <si>
    <t>Aparelhos Elétricos</t>
  </si>
  <si>
    <t>Leste</t>
  </si>
  <si>
    <t>Vidro Comum</t>
  </si>
  <si>
    <t>Outras fontes de Calor</t>
  </si>
  <si>
    <t>Incandescente</t>
  </si>
  <si>
    <t>Fluorescente</t>
  </si>
  <si>
    <t>TR</t>
  </si>
  <si>
    <t>kcal/h</t>
  </si>
  <si>
    <t>BTU/h</t>
  </si>
  <si>
    <t>kW</t>
  </si>
  <si>
    <t>De:</t>
  </si>
  <si>
    <t>Para:</t>
  </si>
  <si>
    <t>VALOR:</t>
  </si>
  <si>
    <t>Transformações de Unidades</t>
  </si>
  <si>
    <t>Entre com o valor aqui</t>
  </si>
  <si>
    <t>Janelas: Insolação</t>
  </si>
  <si>
    <t>Janelas: Transmissão</t>
  </si>
  <si>
    <t>Paredes</t>
  </si>
  <si>
    <t>Teto</t>
  </si>
  <si>
    <t>Outras Fontes</t>
  </si>
  <si>
    <t>Sub-total com Fator Geográfico</t>
  </si>
  <si>
    <t>Total</t>
  </si>
  <si>
    <t>Total (kcal/h)</t>
  </si>
  <si>
    <t>Total (BTU/h)</t>
  </si>
  <si>
    <t>Total (TR)</t>
  </si>
  <si>
    <t>Total (kW)</t>
  </si>
  <si>
    <t>Cálculo Simplificado de Carga Térmica</t>
  </si>
  <si>
    <t>Local:</t>
  </si>
  <si>
    <t>Local :</t>
  </si>
  <si>
    <t>Laboratório de Informática nº 2 - DeTec</t>
  </si>
  <si>
    <t>Cargas Térmicas (kcal/h)</t>
  </si>
  <si>
    <t>Responsável: Prof. Martinelli</t>
  </si>
  <si>
    <t>CREA - MG nº 57.369</t>
  </si>
  <si>
    <t>Tipo de Vidro</t>
  </si>
  <si>
    <r>
      <t xml:space="preserve">Janelas: Transmissão         </t>
    </r>
    <r>
      <rPr>
        <sz val="10"/>
        <rFont val="Arial"/>
        <family val="2"/>
      </rPr>
      <t>(Deve-se somar todas as áreas de mesmo material)</t>
    </r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</si>
</sst>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0.0"/>
    <numFmt numFmtId="172" formatCode="0.000E+00"/>
    <numFmt numFmtId="173" formatCode="#,##0.0"/>
    <numFmt numFmtId="174" formatCode="#,##0.000"/>
    <numFmt numFmtId="175" formatCode="_(* #,##0.000_);_(* \(#,##0.000\);_(* &quot;-&quot;??_);_(@_)"/>
    <numFmt numFmtId="176" formatCode="_(* #,##0.000_);_(* \(#,##0.000\);_(* &quot;-&quot;???_);_(@_)"/>
    <numFmt numFmtId="177" formatCode="_(* #,##0.00_);_(* \(#,##0.00\);_(* &quot;-&quot;???_);_(@_)"/>
    <numFmt numFmtId="178" formatCode="_(* #,##0.0_);_(* \(#,##0.0\);_(* &quot;-&quot;???_);_(@_)"/>
    <numFmt numFmtId="179" formatCode="_(* #,##0_);_(* \(#,##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</numFmts>
  <fonts count="25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8"/>
      <color indexed="10"/>
      <name val="Tahoma"/>
      <family val="2"/>
    </font>
    <font>
      <sz val="8"/>
      <color indexed="48"/>
      <name val="Tahoma"/>
      <family val="2"/>
    </font>
    <font>
      <sz val="8"/>
      <color indexed="57"/>
      <name val="Tahoma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61"/>
      <name val="Arial"/>
      <family val="2"/>
    </font>
    <font>
      <b/>
      <sz val="10"/>
      <color indexed="53"/>
      <name val="Arial"/>
      <family val="2"/>
    </font>
    <font>
      <b/>
      <sz val="9"/>
      <color indexed="10"/>
      <name val="Arial"/>
      <family val="2"/>
    </font>
    <font>
      <sz val="10"/>
      <color indexed="9"/>
      <name val="Arial"/>
      <family val="2"/>
    </font>
    <font>
      <b/>
      <sz val="11.75"/>
      <color indexed="10"/>
      <name val="Arial"/>
      <family val="2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12"/>
      <name val="Arial"/>
      <family val="2"/>
    </font>
    <font>
      <b/>
      <sz val="15.75"/>
      <color indexed="10"/>
      <name val="Arial"/>
      <family val="2"/>
    </font>
    <font>
      <sz val="12"/>
      <name val="Arial"/>
      <family val="0"/>
    </font>
    <font>
      <b/>
      <sz val="11.75"/>
      <color indexed="18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4" borderId="1" xfId="0" applyFill="1" applyBorder="1" applyAlignment="1">
      <alignment horizontal="center"/>
    </xf>
    <xf numFmtId="43" fontId="0" fillId="5" borderId="1" xfId="18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43" fontId="0" fillId="5" borderId="4" xfId="18" applyFill="1" applyBorder="1" applyAlignment="1" applyProtection="1">
      <alignment/>
      <protection locked="0"/>
    </xf>
    <xf numFmtId="0" fontId="0" fillId="4" borderId="4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 horizontal="center" wrapText="1"/>
    </xf>
    <xf numFmtId="37" fontId="0" fillId="5" borderId="1" xfId="18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wrapText="1"/>
    </xf>
    <xf numFmtId="43" fontId="0" fillId="2" borderId="0" xfId="18" applyFill="1" applyBorder="1" applyAlignment="1">
      <alignment/>
    </xf>
    <xf numFmtId="43" fontId="0" fillId="2" borderId="0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4" xfId="0" applyFill="1" applyBorder="1" applyAlignment="1">
      <alignment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43" fontId="0" fillId="5" borderId="1" xfId="18" applyFill="1" applyBorder="1" applyAlignment="1" applyProtection="1">
      <alignment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10" xfId="0" applyFill="1" applyBorder="1" applyAlignment="1">
      <alignment/>
    </xf>
    <xf numFmtId="43" fontId="0" fillId="6" borderId="1" xfId="0" applyNumberFormat="1" applyFill="1" applyBorder="1" applyAlignment="1">
      <alignment/>
    </xf>
    <xf numFmtId="43" fontId="0" fillId="7" borderId="1" xfId="0" applyNumberFormat="1" applyFill="1" applyBorder="1" applyAlignment="1">
      <alignment/>
    </xf>
    <xf numFmtId="43" fontId="0" fillId="7" borderId="1" xfId="18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4" xfId="0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2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/>
    </xf>
    <xf numFmtId="0" fontId="1" fillId="4" borderId="6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172" fontId="0" fillId="5" borderId="1" xfId="0" applyNumberForma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72" fontId="0" fillId="5" borderId="13" xfId="0" applyNumberFormat="1" applyFill="1" applyBorder="1" applyAlignment="1">
      <alignment horizontal="center"/>
    </xf>
    <xf numFmtId="176" fontId="0" fillId="5" borderId="1" xfId="0" applyNumberFormat="1" applyFill="1" applyBorder="1" applyAlignment="1">
      <alignment/>
    </xf>
    <xf numFmtId="178" fontId="0" fillId="5" borderId="1" xfId="0" applyNumberFormat="1" applyFill="1" applyBorder="1" applyAlignment="1">
      <alignment/>
    </xf>
    <xf numFmtId="173" fontId="0" fillId="3" borderId="1" xfId="0" applyNumberFormat="1" applyFill="1" applyBorder="1" applyAlignment="1">
      <alignment horizontal="center"/>
    </xf>
    <xf numFmtId="173" fontId="0" fillId="3" borderId="13" xfId="0" applyNumberFormat="1" applyFill="1" applyBorder="1" applyAlignment="1">
      <alignment horizontal="center"/>
    </xf>
    <xf numFmtId="174" fontId="0" fillId="3" borderId="13" xfId="0" applyNumberFormat="1" applyFill="1" applyBorder="1" applyAlignment="1">
      <alignment horizontal="center"/>
    </xf>
    <xf numFmtId="172" fontId="0" fillId="4" borderId="13" xfId="0" applyNumberFormat="1" applyFill="1" applyBorder="1" applyAlignment="1">
      <alignment horizontal="center"/>
    </xf>
    <xf numFmtId="176" fontId="0" fillId="4" borderId="1" xfId="0" applyNumberFormat="1" applyFill="1" applyBorder="1" applyAlignment="1">
      <alignment/>
    </xf>
    <xf numFmtId="172" fontId="0" fillId="4" borderId="1" xfId="0" applyNumberForma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43" fontId="0" fillId="0" borderId="1" xfId="18" applyBorder="1" applyAlignment="1">
      <alignment horizontal="center"/>
    </xf>
    <xf numFmtId="43" fontId="0" fillId="0" borderId="0" xfId="18" applyAlignment="1">
      <alignment horizontal="center"/>
    </xf>
    <xf numFmtId="0" fontId="0" fillId="0" borderId="16" xfId="0" applyBorder="1" applyAlignment="1">
      <alignment horizontal="left"/>
    </xf>
    <xf numFmtId="43" fontId="0" fillId="0" borderId="17" xfId="18" applyBorder="1" applyAlignment="1">
      <alignment horizontal="center"/>
    </xf>
    <xf numFmtId="0" fontId="0" fillId="0" borderId="18" xfId="0" applyBorder="1" applyAlignment="1">
      <alignment horizontal="left"/>
    </xf>
    <xf numFmtId="43" fontId="0" fillId="0" borderId="19" xfId="18" applyBorder="1" applyAlignment="1">
      <alignment horizontal="center"/>
    </xf>
    <xf numFmtId="0" fontId="0" fillId="0" borderId="20" xfId="0" applyBorder="1" applyAlignment="1">
      <alignment horizontal="left"/>
    </xf>
    <xf numFmtId="43" fontId="0" fillId="0" borderId="21" xfId="18" applyBorder="1" applyAlignment="1">
      <alignment horizontal="center"/>
    </xf>
    <xf numFmtId="0" fontId="10" fillId="5" borderId="1" xfId="0" applyFont="1" applyFill="1" applyBorder="1" applyAlignment="1">
      <alignment/>
    </xf>
    <xf numFmtId="0" fontId="9" fillId="0" borderId="3" xfId="0" applyFont="1" applyBorder="1" applyAlignment="1">
      <alignment horizontal="left"/>
    </xf>
    <xf numFmtId="0" fontId="15" fillId="0" borderId="0" xfId="0" applyFont="1" applyAlignment="1">
      <alignment/>
    </xf>
    <xf numFmtId="43" fontId="15" fillId="0" borderId="0" xfId="18" applyFont="1" applyAlignment="1">
      <alignment horizontal="center"/>
    </xf>
    <xf numFmtId="43" fontId="0" fillId="5" borderId="4" xfId="18" applyFont="1" applyFill="1" applyBorder="1" applyAlignment="1" applyProtection="1">
      <alignment/>
      <protection locked="0"/>
    </xf>
    <xf numFmtId="43" fontId="0" fillId="8" borderId="1" xfId="18" applyFill="1" applyBorder="1" applyAlignment="1" applyProtection="1">
      <alignment/>
      <protection locked="0"/>
    </xf>
    <xf numFmtId="43" fontId="0" fillId="8" borderId="3" xfId="18" applyFill="1" applyBorder="1" applyAlignment="1" applyProtection="1">
      <alignment/>
      <protection locked="0"/>
    </xf>
    <xf numFmtId="1" fontId="3" fillId="4" borderId="3" xfId="18" applyNumberFormat="1" applyFont="1" applyFill="1" applyBorder="1" applyAlignment="1">
      <alignment horizontal="center"/>
    </xf>
    <xf numFmtId="176" fontId="0" fillId="5" borderId="1" xfId="0" applyNumberFormat="1" applyFill="1" applyBorder="1" applyAlignment="1">
      <alignment horizontal="center"/>
    </xf>
    <xf numFmtId="0" fontId="18" fillId="3" borderId="1" xfId="0" applyFont="1" applyFill="1" applyBorder="1" applyAlignment="1">
      <alignment horizontal="center" textRotation="90"/>
    </xf>
    <xf numFmtId="0" fontId="3" fillId="3" borderId="4" xfId="0" applyFont="1" applyFill="1" applyBorder="1" applyAlignment="1" applyProtection="1">
      <alignment horizontal="center"/>
      <protection locked="0"/>
    </xf>
    <xf numFmtId="43" fontId="0" fillId="0" borderId="1" xfId="0" applyNumberForma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43" fontId="1" fillId="0" borderId="1" xfId="18" applyFont="1" applyBorder="1" applyAlignment="1">
      <alignment horizontal="center"/>
    </xf>
    <xf numFmtId="43" fontId="15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43" fontId="0" fillId="5" borderId="1" xfId="18" applyFont="1" applyFill="1" applyBorder="1" applyAlignment="1" applyProtection="1">
      <alignment/>
      <protection locked="0"/>
    </xf>
    <xf numFmtId="0" fontId="0" fillId="4" borderId="11" xfId="0" applyFill="1" applyBorder="1" applyAlignment="1">
      <alignment/>
    </xf>
    <xf numFmtId="0" fontId="0" fillId="0" borderId="1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4" fillId="0" borderId="13" xfId="0" applyFont="1" applyBorder="1" applyAlignment="1">
      <alignment horizontal="center" textRotation="90" shrinkToFit="1"/>
    </xf>
    <xf numFmtId="0" fontId="14" fillId="0" borderId="22" xfId="0" applyFont="1" applyBorder="1" applyAlignment="1">
      <alignment horizontal="center" textRotation="90" shrinkToFit="1"/>
    </xf>
    <xf numFmtId="0" fontId="18" fillId="9" borderId="6" xfId="0" applyFont="1" applyFill="1" applyBorder="1" applyAlignment="1">
      <alignment horizontal="center"/>
    </xf>
    <xf numFmtId="0" fontId="18" fillId="9" borderId="10" xfId="0" applyFont="1" applyFill="1" applyBorder="1" applyAlignment="1">
      <alignment horizontal="center"/>
    </xf>
    <xf numFmtId="0" fontId="18" fillId="9" borderId="8" xfId="0" applyFont="1" applyFill="1" applyBorder="1" applyAlignment="1">
      <alignment horizontal="center"/>
    </xf>
    <xf numFmtId="0" fontId="18" fillId="9" borderId="5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2" fillId="7" borderId="13" xfId="0" applyFont="1" applyFill="1" applyBorder="1" applyAlignment="1">
      <alignment horizontal="center" wrapText="1"/>
    </xf>
    <xf numFmtId="0" fontId="2" fillId="7" borderId="26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right"/>
    </xf>
    <xf numFmtId="0" fontId="0" fillId="5" borderId="1" xfId="0" applyFill="1" applyBorder="1" applyAlignment="1" applyProtection="1">
      <alignment horizontal="left"/>
      <protection locked="0"/>
    </xf>
    <xf numFmtId="0" fontId="2" fillId="3" borderId="2" xfId="0" applyFont="1" applyFill="1" applyBorder="1" applyAlignment="1">
      <alignment horizontal="left"/>
    </xf>
    <xf numFmtId="0" fontId="14" fillId="0" borderId="26" xfId="0" applyFont="1" applyBorder="1" applyAlignment="1">
      <alignment horizontal="center" textRotation="90" shrinkToFi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3" fillId="5" borderId="23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3" fillId="5" borderId="25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3" xfId="0" applyFont="1" applyFill="1" applyBorder="1" applyAlignment="1">
      <alignment textRotation="90"/>
    </xf>
    <xf numFmtId="0" fontId="2" fillId="5" borderId="22" xfId="0" applyFont="1" applyFill="1" applyBorder="1" applyAlignment="1">
      <alignment textRotation="90"/>
    </xf>
    <xf numFmtId="0" fontId="2" fillId="5" borderId="26" xfId="0" applyFont="1" applyFill="1" applyBorder="1" applyAlignment="1">
      <alignment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Carga Térmica
</a:t>
            </a:r>
            <a:r>
              <a:rPr lang="en-US" cap="none" sz="11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Ambiente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8"/>
            <c:invertIfNegative val="0"/>
            <c:spPr>
              <a:solidFill>
                <a:srgbClr val="33CCCC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,##0_);_(* \(#,##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,##0_);_(* \(#,##0\);_(* &quot;-&quot;??_);_(@_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??_);_(@_)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'Imprimir Relatório'!$E$13:$E$21</c:f>
              <c:strCache>
                <c:ptCount val="9"/>
                <c:pt idx="0">
                  <c:v>Janelas: Insolação</c:v>
                </c:pt>
                <c:pt idx="1">
                  <c:v>Janelas: Transmissão</c:v>
                </c:pt>
                <c:pt idx="2">
                  <c:v>Paredes</c:v>
                </c:pt>
                <c:pt idx="3">
                  <c:v>Teto</c:v>
                </c:pt>
                <c:pt idx="4">
                  <c:v>Piso</c:v>
                </c:pt>
                <c:pt idx="5">
                  <c:v>Pessoas</c:v>
                </c:pt>
                <c:pt idx="6">
                  <c:v>Outras Fontes</c:v>
                </c:pt>
                <c:pt idx="7">
                  <c:v>Portas</c:v>
                </c:pt>
                <c:pt idx="8">
                  <c:v>Total</c:v>
                </c:pt>
              </c:strCache>
            </c:strRef>
          </c:cat>
          <c:val>
            <c:numRef>
              <c:f>'Imprimir Relatório'!$G$13:$G$21</c:f>
              <c:numCache>
                <c:ptCount val="9"/>
                <c:pt idx="0">
                  <c:v>33331.2</c:v>
                </c:pt>
                <c:pt idx="1">
                  <c:v>8332.8</c:v>
                </c:pt>
                <c:pt idx="2">
                  <c:v>3318.8352</c:v>
                </c:pt>
                <c:pt idx="3">
                  <c:v>4142.592</c:v>
                </c:pt>
                <c:pt idx="4">
                  <c:v>0</c:v>
                </c:pt>
                <c:pt idx="5">
                  <c:v>2976</c:v>
                </c:pt>
                <c:pt idx="6">
                  <c:v>13979.264</c:v>
                </c:pt>
                <c:pt idx="7">
                  <c:v>0</c:v>
                </c:pt>
                <c:pt idx="8">
                  <c:v>59472.62208000001</c:v>
                </c:pt>
              </c:numCache>
            </c:numRef>
          </c:val>
          <c:shape val="box"/>
        </c:ser>
        <c:shape val="box"/>
        <c:axId val="35352128"/>
        <c:axId val="49733697"/>
      </c:bar3DChart>
      <c:catAx>
        <c:axId val="3535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733697"/>
        <c:crosses val="autoZero"/>
        <c:auto val="1"/>
        <c:lblOffset val="100"/>
        <c:noMultiLvlLbl val="0"/>
      </c:catAx>
      <c:valAx>
        <c:axId val="49733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BTU/h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353521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Carga Térmica
</a:t>
            </a:r>
            <a:r>
              <a:rPr lang="en-US" cap="none" sz="11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Ambiente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8"/>
            <c:invertIfNegative val="0"/>
            <c:spPr>
              <a:solidFill>
                <a:srgbClr val="33CCCC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,##0_);_(* \(#,##0\);_(* &quot;-&quot;_);_(@_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,##0_);_(* \(#,##0\);_(* &quot;-&quot;_);_(@_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,##0_);_(* \(#,##0\);_(* &quot;-&quot;_);_(@_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* #,##0_);_(* \(#,##0\);_(* &quot;-&quot;_);_(@_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_);_(* \(#,##0\);_(* &quot;-&quot;_);_(@_)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'Imprimir Relatório'!$E$13:$E$21</c:f>
              <c:strCache>
                <c:ptCount val="9"/>
                <c:pt idx="0">
                  <c:v>Janelas: Insolação</c:v>
                </c:pt>
                <c:pt idx="1">
                  <c:v>Janelas: Transmissão</c:v>
                </c:pt>
                <c:pt idx="2">
                  <c:v>Paredes</c:v>
                </c:pt>
                <c:pt idx="3">
                  <c:v>Teto</c:v>
                </c:pt>
                <c:pt idx="4">
                  <c:v>Piso</c:v>
                </c:pt>
                <c:pt idx="5">
                  <c:v>Pessoas</c:v>
                </c:pt>
                <c:pt idx="6">
                  <c:v>Outras Fontes</c:v>
                </c:pt>
                <c:pt idx="7">
                  <c:v>Portas</c:v>
                </c:pt>
                <c:pt idx="8">
                  <c:v>Total</c:v>
                </c:pt>
              </c:strCache>
            </c:strRef>
          </c:cat>
          <c:val>
            <c:numRef>
              <c:f>'Imprimir Relatório'!$F$13:$F$21</c:f>
              <c:numCache>
                <c:ptCount val="9"/>
                <c:pt idx="0">
                  <c:v>8400</c:v>
                </c:pt>
                <c:pt idx="1">
                  <c:v>2100</c:v>
                </c:pt>
                <c:pt idx="2">
                  <c:v>836.4</c:v>
                </c:pt>
                <c:pt idx="3">
                  <c:v>1044</c:v>
                </c:pt>
                <c:pt idx="4">
                  <c:v>0</c:v>
                </c:pt>
                <c:pt idx="5">
                  <c:v>750</c:v>
                </c:pt>
                <c:pt idx="6">
                  <c:v>3523</c:v>
                </c:pt>
                <c:pt idx="7">
                  <c:v>0</c:v>
                </c:pt>
                <c:pt idx="8">
                  <c:v>14988.060000000001</c:v>
                </c:pt>
              </c:numCache>
            </c:numRef>
          </c:val>
          <c:shape val="box"/>
        </c:ser>
        <c:shape val="box"/>
        <c:axId val="44950090"/>
        <c:axId val="1897627"/>
      </c:bar3DChart>
      <c:catAx>
        <c:axId val="4495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97627"/>
        <c:crosses val="autoZero"/>
        <c:auto val="1"/>
        <c:lblOffset val="100"/>
        <c:noMultiLvlLbl val="0"/>
      </c:catAx>
      <c:valAx>
        <c:axId val="189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kcal/h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449500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FFCC"/>
              </a:solidFill>
            </c:spPr>
          </c:dPt>
          <c:dPt>
            <c:idx val="8"/>
            <c:spPr>
              <a:solidFill>
                <a:srgbClr val="33CCCC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'Imprimir Relatório'!$E$13:$E$20</c:f>
              <c:strCache>
                <c:ptCount val="8"/>
                <c:pt idx="0">
                  <c:v>Janelas: Insolação</c:v>
                </c:pt>
                <c:pt idx="1">
                  <c:v>Janelas: Transmissão</c:v>
                </c:pt>
                <c:pt idx="2">
                  <c:v>Paredes</c:v>
                </c:pt>
                <c:pt idx="3">
                  <c:v>Teto</c:v>
                </c:pt>
                <c:pt idx="4">
                  <c:v>Piso</c:v>
                </c:pt>
                <c:pt idx="5">
                  <c:v>Pessoas</c:v>
                </c:pt>
                <c:pt idx="6">
                  <c:v>Outras Fontes</c:v>
                </c:pt>
                <c:pt idx="7">
                  <c:v>Portas</c:v>
                </c:pt>
              </c:strCache>
            </c:strRef>
          </c:cat>
          <c:val>
            <c:numRef>
              <c:f>'Imprimir Relatório'!$F$13:$F$20</c:f>
              <c:numCache>
                <c:ptCount val="8"/>
                <c:pt idx="0">
                  <c:v>8400</c:v>
                </c:pt>
                <c:pt idx="1">
                  <c:v>2100</c:v>
                </c:pt>
                <c:pt idx="2">
                  <c:v>836.4</c:v>
                </c:pt>
                <c:pt idx="3">
                  <c:v>1044</c:v>
                </c:pt>
                <c:pt idx="4">
                  <c:v>0</c:v>
                </c:pt>
                <c:pt idx="5">
                  <c:v>750</c:v>
                </c:pt>
                <c:pt idx="6">
                  <c:v>3523</c:v>
                </c:pt>
                <c:pt idx="7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60" verticalDpi="36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60" verticalDpi="36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60" verticalDpi="36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57150</xdr:rowOff>
    </xdr:from>
    <xdr:to>
      <xdr:col>2</xdr:col>
      <xdr:colOff>1076325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"/>
          <a:ext cx="1104900" cy="112395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3</xdr:col>
      <xdr:colOff>295275</xdr:colOff>
      <xdr:row>84</xdr:row>
      <xdr:rowOff>57150</xdr:rowOff>
    </xdr:from>
    <xdr:to>
      <xdr:col>6</xdr:col>
      <xdr:colOff>771525</xdr:colOff>
      <xdr:row>101</xdr:row>
      <xdr:rowOff>95250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5373350"/>
          <a:ext cx="33718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95250</xdr:rowOff>
    </xdr:from>
    <xdr:to>
      <xdr:col>7</xdr:col>
      <xdr:colOff>504825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95250"/>
          <a:ext cx="971550" cy="9906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29275"/>
    <xdr:graphicFrame>
      <xdr:nvGraphicFramePr>
        <xdr:cNvPr id="1" name="Shape 1025"/>
        <xdr:cNvGraphicFramePr/>
      </xdr:nvGraphicFramePr>
      <xdr:xfrm>
        <a:off x="0" y="0"/>
        <a:ext cx="95726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29275"/>
    <xdr:graphicFrame>
      <xdr:nvGraphicFramePr>
        <xdr:cNvPr id="1" name="Shape 1025"/>
        <xdr:cNvGraphicFramePr/>
      </xdr:nvGraphicFramePr>
      <xdr:xfrm>
        <a:off x="0" y="0"/>
        <a:ext cx="95726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0.0785</cdr:y>
    </cdr:from>
    <cdr:to>
      <cdr:x>0.54825</cdr:x>
      <cdr:y>0.125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438150"/>
          <a:ext cx="2743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Distribuição Percentual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29275"/>
    <xdr:graphicFrame>
      <xdr:nvGraphicFramePr>
        <xdr:cNvPr id="1" name="Shape 1025"/>
        <xdr:cNvGraphicFramePr/>
      </xdr:nvGraphicFramePr>
      <xdr:xfrm>
        <a:off x="0" y="0"/>
        <a:ext cx="95726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4</xdr:row>
      <xdr:rowOff>28575</xdr:rowOff>
    </xdr:from>
    <xdr:to>
      <xdr:col>8</xdr:col>
      <xdr:colOff>228600</xdr:colOff>
      <xdr:row>11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95325"/>
          <a:ext cx="1123950" cy="11430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3</xdr:col>
      <xdr:colOff>371475</xdr:colOff>
      <xdr:row>13</xdr:row>
      <xdr:rowOff>0</xdr:rowOff>
    </xdr:from>
    <xdr:to>
      <xdr:col>3</xdr:col>
      <xdr:colOff>371475</xdr:colOff>
      <xdr:row>16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952625" y="2124075"/>
          <a:ext cx="0" cy="6381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87"/>
  <sheetViews>
    <sheetView showGridLines="0" showRowColHeaders="0" tabSelected="1" workbookViewId="0" topLeftCell="A1">
      <selection activeCell="I93" sqref="I93"/>
    </sheetView>
  </sheetViews>
  <sheetFormatPr defaultColWidth="9.140625" defaultRowHeight="12.75"/>
  <cols>
    <col min="1" max="1" width="4.7109375" style="1" customWidth="1"/>
    <col min="2" max="2" width="4.00390625" style="2" bestFit="1" customWidth="1"/>
    <col min="3" max="3" width="19.28125" style="1" customWidth="1"/>
    <col min="4" max="4" width="13.28125" style="1" customWidth="1"/>
    <col min="5" max="5" width="15.421875" style="1" customWidth="1"/>
    <col min="6" max="6" width="14.7109375" style="1" customWidth="1"/>
    <col min="7" max="7" width="12.421875" style="1" customWidth="1"/>
    <col min="8" max="8" width="11.28125" style="1" customWidth="1"/>
    <col min="9" max="9" width="12.421875" style="1" bestFit="1" customWidth="1"/>
    <col min="10" max="16384" width="9.140625" style="1" customWidth="1"/>
  </cols>
  <sheetData>
    <row r="1" ht="18.75" customHeight="1"/>
    <row r="2" ht="13.5" thickBot="1"/>
    <row r="3" spans="4:9" ht="13.5" thickBot="1">
      <c r="D3" s="132" t="s">
        <v>30</v>
      </c>
      <c r="E3" s="133"/>
      <c r="F3" s="133"/>
      <c r="G3" s="133"/>
      <c r="H3" s="133"/>
      <c r="I3" s="134"/>
    </row>
    <row r="4" spans="4:5" ht="12.75">
      <c r="D4" s="135" t="s">
        <v>56</v>
      </c>
      <c r="E4" s="136"/>
    </row>
    <row r="5" ht="12.75"/>
    <row r="6" spans="4:9" ht="12.75">
      <c r="D6" s="96" t="s">
        <v>99</v>
      </c>
      <c r="E6" s="140" t="s">
        <v>101</v>
      </c>
      <c r="F6" s="140"/>
      <c r="G6" s="140"/>
      <c r="H6" s="140"/>
      <c r="I6" s="140"/>
    </row>
    <row r="7" ht="12.75"/>
    <row r="8" spans="2:9" ht="12.75">
      <c r="B8" s="23">
        <v>1</v>
      </c>
      <c r="C8" s="57" t="s">
        <v>0</v>
      </c>
      <c r="D8" s="58"/>
      <c r="E8" s="139"/>
      <c r="F8" s="139"/>
      <c r="G8" s="139"/>
      <c r="H8" s="106"/>
      <c r="I8" s="137" t="s">
        <v>28</v>
      </c>
    </row>
    <row r="9" spans="2:9" ht="63.75">
      <c r="B9" s="105" t="s">
        <v>105</v>
      </c>
      <c r="C9" s="10" t="s">
        <v>29</v>
      </c>
      <c r="D9" s="8" t="s">
        <v>25</v>
      </c>
      <c r="E9" s="10" t="s">
        <v>1</v>
      </c>
      <c r="F9" s="17" t="s">
        <v>24</v>
      </c>
      <c r="G9" s="17" t="s">
        <v>2</v>
      </c>
      <c r="H9" s="8" t="s">
        <v>26</v>
      </c>
      <c r="I9" s="138"/>
    </row>
    <row r="10" spans="2:9" ht="12.75">
      <c r="B10" s="37" t="s">
        <v>27</v>
      </c>
      <c r="C10" s="10" t="s">
        <v>3</v>
      </c>
      <c r="D10" s="9">
        <v>20</v>
      </c>
      <c r="E10" s="11">
        <v>240</v>
      </c>
      <c r="F10" s="11">
        <v>115</v>
      </c>
      <c r="G10" s="11">
        <v>70</v>
      </c>
      <c r="H10" s="18">
        <v>240</v>
      </c>
      <c r="I10" s="50">
        <f>IF(($B10="T")+($B10="t"),0.5*D10*H10,D10*H10)</f>
        <v>4800</v>
      </c>
    </row>
    <row r="11" spans="2:9" ht="12.75">
      <c r="B11" s="37" t="s">
        <v>27</v>
      </c>
      <c r="C11" s="10" t="s">
        <v>4</v>
      </c>
      <c r="D11" s="9">
        <v>15</v>
      </c>
      <c r="E11" s="11">
        <v>240</v>
      </c>
      <c r="F11" s="11">
        <v>95</v>
      </c>
      <c r="G11" s="11">
        <v>70</v>
      </c>
      <c r="H11" s="18">
        <v>240</v>
      </c>
      <c r="I11" s="50">
        <f aca="true" t="shared" si="0" ref="I11:I17">IF(($B11="T")+($B11="t"),0.5*D11*H11,D11*H11)</f>
        <v>3600</v>
      </c>
    </row>
    <row r="12" spans="2:9" ht="12.75">
      <c r="B12" s="37" t="s">
        <v>27</v>
      </c>
      <c r="C12" s="10" t="s">
        <v>73</v>
      </c>
      <c r="D12" s="9"/>
      <c r="E12" s="11">
        <v>270</v>
      </c>
      <c r="F12" s="11">
        <v>130</v>
      </c>
      <c r="G12" s="11">
        <v>85</v>
      </c>
      <c r="H12" s="18">
        <v>130</v>
      </c>
      <c r="I12" s="50">
        <f t="shared" si="0"/>
        <v>0</v>
      </c>
    </row>
    <row r="13" spans="2:9" ht="12.75">
      <c r="B13" s="37" t="s">
        <v>27</v>
      </c>
      <c r="C13" s="10" t="s">
        <v>5</v>
      </c>
      <c r="D13" s="9"/>
      <c r="E13" s="11">
        <v>200</v>
      </c>
      <c r="F13" s="11">
        <v>85</v>
      </c>
      <c r="G13" s="11">
        <v>70</v>
      </c>
      <c r="H13" s="18"/>
      <c r="I13" s="50">
        <f t="shared" si="0"/>
        <v>0</v>
      </c>
    </row>
    <row r="14" spans="2:9" ht="12.75">
      <c r="B14" s="37" t="s">
        <v>27</v>
      </c>
      <c r="C14" s="10" t="s">
        <v>6</v>
      </c>
      <c r="D14" s="9">
        <v>7</v>
      </c>
      <c r="E14" s="11">
        <v>0</v>
      </c>
      <c r="F14" s="11">
        <v>0</v>
      </c>
      <c r="G14" s="11">
        <v>0</v>
      </c>
      <c r="H14" s="18">
        <v>0</v>
      </c>
      <c r="I14" s="50">
        <f t="shared" si="0"/>
        <v>0</v>
      </c>
    </row>
    <row r="15" spans="2:9" ht="12.75">
      <c r="B15" s="37" t="s">
        <v>27</v>
      </c>
      <c r="C15" s="10" t="s">
        <v>7</v>
      </c>
      <c r="D15" s="9"/>
      <c r="E15" s="11">
        <v>400</v>
      </c>
      <c r="F15" s="11">
        <v>160</v>
      </c>
      <c r="G15" s="11">
        <v>115</v>
      </c>
      <c r="H15" s="18"/>
      <c r="I15" s="50">
        <f t="shared" si="0"/>
        <v>0</v>
      </c>
    </row>
    <row r="16" spans="2:9" ht="12.75">
      <c r="B16" s="37" t="s">
        <v>27</v>
      </c>
      <c r="C16" s="10" t="s">
        <v>8</v>
      </c>
      <c r="D16" s="9"/>
      <c r="E16" s="11">
        <v>500</v>
      </c>
      <c r="F16" s="11">
        <v>220</v>
      </c>
      <c r="G16" s="11">
        <v>150</v>
      </c>
      <c r="H16" s="18">
        <v>220</v>
      </c>
      <c r="I16" s="50">
        <f t="shared" si="0"/>
        <v>0</v>
      </c>
    </row>
    <row r="17" spans="2:9" ht="12.75">
      <c r="B17" s="37" t="s">
        <v>27</v>
      </c>
      <c r="C17" s="10" t="s">
        <v>9</v>
      </c>
      <c r="D17" s="9"/>
      <c r="E17" s="11">
        <v>350</v>
      </c>
      <c r="F17" s="11">
        <v>150</v>
      </c>
      <c r="G17" s="11">
        <v>95</v>
      </c>
      <c r="H17" s="18"/>
      <c r="I17" s="50">
        <f t="shared" si="0"/>
        <v>0</v>
      </c>
    </row>
    <row r="18" spans="2:9" s="5" customFormat="1" ht="12.75">
      <c r="B18" s="6"/>
      <c r="C18" s="7"/>
      <c r="D18" s="7"/>
      <c r="E18" s="7"/>
      <c r="F18" s="7"/>
      <c r="G18" s="7"/>
      <c r="H18" s="7"/>
      <c r="I18" s="7"/>
    </row>
    <row r="19" spans="2:8" ht="12.75" customHeight="1">
      <c r="B19" s="23">
        <v>2</v>
      </c>
      <c r="C19" s="141" t="s">
        <v>106</v>
      </c>
      <c r="D19" s="141"/>
      <c r="E19" s="141"/>
      <c r="F19" s="141"/>
      <c r="G19" s="141"/>
      <c r="H19" s="59"/>
    </row>
    <row r="20" spans="2:8" ht="12.75">
      <c r="B20" s="34"/>
      <c r="C20" s="128" t="s">
        <v>74</v>
      </c>
      <c r="D20" s="13" t="s">
        <v>25</v>
      </c>
      <c r="E20" s="126" t="s">
        <v>26</v>
      </c>
      <c r="F20" s="130"/>
      <c r="G20" s="130"/>
      <c r="H20" s="127"/>
    </row>
    <row r="21" spans="2:9" ht="12.75">
      <c r="B21" s="35"/>
      <c r="C21" s="129"/>
      <c r="D21" s="14">
        <v>42</v>
      </c>
      <c r="E21" s="126">
        <v>50</v>
      </c>
      <c r="F21" s="130"/>
      <c r="G21" s="130"/>
      <c r="H21" s="127"/>
      <c r="I21" s="49">
        <f>E21*D21</f>
        <v>2100</v>
      </c>
    </row>
    <row r="22" spans="2:9" ht="12.75">
      <c r="B22" s="35"/>
      <c r="C22" s="31" t="s">
        <v>10</v>
      </c>
      <c r="D22" s="14">
        <v>0</v>
      </c>
      <c r="E22" s="126">
        <v>25</v>
      </c>
      <c r="F22" s="130"/>
      <c r="G22" s="130"/>
      <c r="H22" s="127"/>
      <c r="I22" s="49">
        <f>E22*D22</f>
        <v>0</v>
      </c>
    </row>
    <row r="23" ht="12.75"/>
    <row r="24" spans="2:8" ht="12.75">
      <c r="B24" s="23">
        <v>3</v>
      </c>
      <c r="C24" s="60" t="s">
        <v>11</v>
      </c>
      <c r="D24" s="24"/>
      <c r="E24" s="24"/>
      <c r="F24" s="24"/>
      <c r="G24" s="24"/>
      <c r="H24" s="25"/>
    </row>
    <row r="25" spans="2:8" ht="12.75">
      <c r="B25" s="29"/>
      <c r="C25" s="30" t="s">
        <v>12</v>
      </c>
      <c r="D25" s="8" t="s">
        <v>25</v>
      </c>
      <c r="E25" s="16" t="s">
        <v>13</v>
      </c>
      <c r="F25" s="126" t="s">
        <v>14</v>
      </c>
      <c r="G25" s="127"/>
      <c r="H25" s="8" t="s">
        <v>26</v>
      </c>
    </row>
    <row r="26" spans="2:9" ht="12.75">
      <c r="B26" s="12"/>
      <c r="C26" s="15" t="s">
        <v>15</v>
      </c>
      <c r="D26" s="36">
        <v>11</v>
      </c>
      <c r="E26" s="8">
        <v>13</v>
      </c>
      <c r="F26" s="126">
        <v>10</v>
      </c>
      <c r="G26" s="127"/>
      <c r="H26" s="38">
        <v>13</v>
      </c>
      <c r="I26" s="50">
        <f>H26*D26</f>
        <v>143</v>
      </c>
    </row>
    <row r="27" spans="2:9" ht="12.75">
      <c r="B27" s="12"/>
      <c r="C27" s="15" t="s">
        <v>16</v>
      </c>
      <c r="D27" s="36">
        <v>14.52</v>
      </c>
      <c r="E27" s="8">
        <v>20</v>
      </c>
      <c r="F27" s="126">
        <v>12</v>
      </c>
      <c r="G27" s="127"/>
      <c r="H27" s="38">
        <v>20</v>
      </c>
      <c r="I27" s="50">
        <f>H27*D27</f>
        <v>290.4</v>
      </c>
    </row>
    <row r="28" ht="12.75"/>
    <row r="29" spans="2:8" ht="12.75">
      <c r="B29" s="29"/>
      <c r="C29" s="61" t="s">
        <v>17</v>
      </c>
      <c r="D29" s="8" t="s">
        <v>25</v>
      </c>
      <c r="E29" s="126" t="s">
        <v>26</v>
      </c>
      <c r="F29" s="130"/>
      <c r="G29" s="130"/>
      <c r="H29" s="127"/>
    </row>
    <row r="30" spans="2:9" ht="12.75">
      <c r="B30" s="12"/>
      <c r="C30" s="15" t="s">
        <v>57</v>
      </c>
      <c r="D30" s="36">
        <v>31</v>
      </c>
      <c r="E30" s="126">
        <v>13</v>
      </c>
      <c r="F30" s="130"/>
      <c r="G30" s="130"/>
      <c r="H30" s="127"/>
      <c r="I30" s="49">
        <f>E30*D30</f>
        <v>403</v>
      </c>
    </row>
    <row r="31" ht="12.75"/>
    <row r="32" spans="2:8" ht="12.75">
      <c r="B32" s="3">
        <v>4</v>
      </c>
      <c r="C32" s="4" t="s">
        <v>18</v>
      </c>
      <c r="D32" s="4"/>
      <c r="E32" s="4"/>
      <c r="F32" s="4"/>
      <c r="G32" s="4"/>
      <c r="H32" s="4"/>
    </row>
    <row r="33" spans="2:8" ht="12.75">
      <c r="B33" s="12"/>
      <c r="C33" s="15"/>
      <c r="D33" s="13" t="s">
        <v>25</v>
      </c>
      <c r="E33" s="126" t="s">
        <v>26</v>
      </c>
      <c r="F33" s="130"/>
      <c r="G33" s="130"/>
      <c r="H33" s="127"/>
    </row>
    <row r="34" spans="2:9" ht="38.25">
      <c r="B34" s="12"/>
      <c r="C34" s="26" t="s">
        <v>58</v>
      </c>
      <c r="D34" s="14"/>
      <c r="E34" s="131">
        <v>75</v>
      </c>
      <c r="F34" s="131"/>
      <c r="G34" s="131"/>
      <c r="H34" s="131"/>
      <c r="I34" s="49">
        <f>E34*D34</f>
        <v>0</v>
      </c>
    </row>
    <row r="35" spans="2:9" ht="38.25">
      <c r="B35" s="12"/>
      <c r="C35" s="26" t="s">
        <v>19</v>
      </c>
      <c r="D35" s="36"/>
      <c r="E35" s="131">
        <v>30</v>
      </c>
      <c r="F35" s="131"/>
      <c r="G35" s="131"/>
      <c r="H35" s="131"/>
      <c r="I35" s="49">
        <f>E35*D35</f>
        <v>0</v>
      </c>
    </row>
    <row r="36" spans="2:9" ht="12.75">
      <c r="B36" s="12"/>
      <c r="C36" s="26" t="s">
        <v>20</v>
      </c>
      <c r="D36" s="114"/>
      <c r="E36" s="131">
        <v>13</v>
      </c>
      <c r="F36" s="131"/>
      <c r="G36" s="131"/>
      <c r="H36" s="131"/>
      <c r="I36" s="49">
        <f>E36*D36</f>
        <v>0</v>
      </c>
    </row>
    <row r="37" spans="2:9" ht="25.5">
      <c r="B37" s="12"/>
      <c r="C37" s="26" t="s">
        <v>59</v>
      </c>
      <c r="D37" s="36">
        <v>58</v>
      </c>
      <c r="E37" s="131">
        <v>18</v>
      </c>
      <c r="F37" s="131"/>
      <c r="G37" s="131"/>
      <c r="H37" s="131"/>
      <c r="I37" s="49">
        <f>E37*D37</f>
        <v>1044</v>
      </c>
    </row>
    <row r="38" spans="2:9" ht="25.5">
      <c r="B38" s="12"/>
      <c r="C38" s="26" t="s">
        <v>60</v>
      </c>
      <c r="D38" s="36"/>
      <c r="E38" s="131">
        <v>50</v>
      </c>
      <c r="F38" s="131"/>
      <c r="G38" s="131"/>
      <c r="H38" s="131"/>
      <c r="I38" s="49">
        <f>E38*D38</f>
        <v>0</v>
      </c>
    </row>
    <row r="39" spans="2:9" ht="12.75">
      <c r="B39" s="19"/>
      <c r="C39" s="20"/>
      <c r="D39" s="21"/>
      <c r="E39" s="19"/>
      <c r="F39" s="19"/>
      <c r="G39" s="19"/>
      <c r="H39" s="19"/>
      <c r="I39" s="22"/>
    </row>
    <row r="40" spans="2:9" ht="12.75">
      <c r="B40" s="32">
        <v>5</v>
      </c>
      <c r="C40" s="33" t="s">
        <v>21</v>
      </c>
      <c r="D40" s="24"/>
      <c r="E40" s="24"/>
      <c r="F40" s="24"/>
      <c r="G40" s="24"/>
      <c r="H40" s="25"/>
      <c r="I40" s="22"/>
    </row>
    <row r="41" spans="2:9" ht="12.75">
      <c r="B41" s="34"/>
      <c r="C41" s="128" t="s">
        <v>31</v>
      </c>
      <c r="D41" s="8" t="s">
        <v>25</v>
      </c>
      <c r="E41" s="126" t="s">
        <v>26</v>
      </c>
      <c r="F41" s="130"/>
      <c r="G41" s="130"/>
      <c r="H41" s="127"/>
      <c r="I41" s="22"/>
    </row>
    <row r="42" spans="2:9" ht="12.75">
      <c r="B42" s="35"/>
      <c r="C42" s="129"/>
      <c r="D42" s="36">
        <v>0</v>
      </c>
      <c r="E42" s="131">
        <v>13</v>
      </c>
      <c r="F42" s="131"/>
      <c r="G42" s="131"/>
      <c r="H42" s="131"/>
      <c r="I42" s="49">
        <f>E42*D42</f>
        <v>0</v>
      </c>
    </row>
    <row r="43" spans="2:9" ht="12.75">
      <c r="B43" s="19"/>
      <c r="C43" s="20"/>
      <c r="D43" s="21"/>
      <c r="E43" s="19"/>
      <c r="F43" s="19"/>
      <c r="G43" s="19"/>
      <c r="H43" s="19"/>
      <c r="I43" s="22"/>
    </row>
    <row r="44" spans="2:9" ht="12.75">
      <c r="B44" s="32">
        <v>6</v>
      </c>
      <c r="C44" s="33" t="s">
        <v>22</v>
      </c>
      <c r="D44" s="24"/>
      <c r="E44" s="24"/>
      <c r="F44" s="24"/>
      <c r="G44" s="24"/>
      <c r="H44" s="25"/>
      <c r="I44" s="22"/>
    </row>
    <row r="45" spans="2:9" ht="12.75">
      <c r="B45" s="34"/>
      <c r="C45" s="128" t="s">
        <v>61</v>
      </c>
      <c r="D45" s="13" t="s">
        <v>35</v>
      </c>
      <c r="E45" s="126" t="s">
        <v>26</v>
      </c>
      <c r="F45" s="130"/>
      <c r="G45" s="130"/>
      <c r="H45" s="127"/>
      <c r="I45" s="22"/>
    </row>
    <row r="46" spans="2:9" ht="12.75">
      <c r="B46" s="62"/>
      <c r="C46" s="115" t="s">
        <v>31</v>
      </c>
      <c r="D46" s="14">
        <v>5</v>
      </c>
      <c r="E46" s="126">
        <v>150</v>
      </c>
      <c r="F46" s="130"/>
      <c r="G46" s="130"/>
      <c r="H46" s="127"/>
      <c r="I46" s="49">
        <f>E46*D46</f>
        <v>750</v>
      </c>
    </row>
    <row r="47" spans="2:9" ht="12.75">
      <c r="B47" s="62"/>
      <c r="C47" s="63" t="s">
        <v>62</v>
      </c>
      <c r="D47"/>
      <c r="E47" s="126">
        <v>75</v>
      </c>
      <c r="F47" s="130"/>
      <c r="G47" s="130"/>
      <c r="H47" s="127"/>
      <c r="I47" s="49">
        <f>E47*D47</f>
        <v>0</v>
      </c>
    </row>
    <row r="48" spans="2:9" ht="12.75">
      <c r="B48" s="35"/>
      <c r="C48" s="31" t="s">
        <v>63</v>
      </c>
      <c r="D48" s="14">
        <v>0</v>
      </c>
      <c r="E48" s="131">
        <v>750</v>
      </c>
      <c r="F48" s="131"/>
      <c r="G48" s="131"/>
      <c r="H48" s="131"/>
      <c r="I48" s="49">
        <f>E48*D48</f>
        <v>0</v>
      </c>
    </row>
    <row r="49" spans="2:9" ht="12.75">
      <c r="B49" s="19"/>
      <c r="C49" s="20"/>
      <c r="D49" s="21"/>
      <c r="E49" s="19"/>
      <c r="F49" s="19"/>
      <c r="G49" s="19"/>
      <c r="H49" s="19"/>
      <c r="I49" s="22"/>
    </row>
    <row r="50" spans="2:9" ht="12.75">
      <c r="B50" s="32">
        <v>7</v>
      </c>
      <c r="C50" s="33" t="s">
        <v>75</v>
      </c>
      <c r="D50" s="24"/>
      <c r="E50" s="24"/>
      <c r="F50" s="24"/>
      <c r="G50" s="24"/>
      <c r="H50" s="25"/>
      <c r="I50" s="22"/>
    </row>
    <row r="51" spans="2:9" ht="12.75">
      <c r="B51" s="34"/>
      <c r="C51" s="128" t="s">
        <v>72</v>
      </c>
      <c r="D51" s="13" t="s">
        <v>32</v>
      </c>
      <c r="E51" s="126" t="s">
        <v>26</v>
      </c>
      <c r="F51" s="130"/>
      <c r="G51" s="130"/>
      <c r="H51" s="127"/>
      <c r="I51" s="22"/>
    </row>
    <row r="52" spans="2:9" ht="12.75">
      <c r="B52" s="62"/>
      <c r="C52" s="115" t="s">
        <v>33</v>
      </c>
      <c r="D52" s="14">
        <v>300</v>
      </c>
      <c r="E52" s="131">
        <v>0.86</v>
      </c>
      <c r="F52" s="131"/>
      <c r="G52" s="131"/>
      <c r="H52" s="131"/>
      <c r="I52" s="49">
        <f>E52*D52</f>
        <v>258</v>
      </c>
    </row>
    <row r="53" spans="2:9" ht="12.75">
      <c r="B53" s="62"/>
      <c r="C53" s="63" t="s">
        <v>64</v>
      </c>
      <c r="D53" s="14">
        <v>0</v>
      </c>
      <c r="E53" s="131">
        <v>0.86</v>
      </c>
      <c r="F53" s="131"/>
      <c r="G53" s="131"/>
      <c r="H53" s="131"/>
      <c r="I53" s="49">
        <f>E53*D53</f>
        <v>0</v>
      </c>
    </row>
    <row r="54" spans="2:9" ht="12.75">
      <c r="B54" s="62"/>
      <c r="C54" s="63" t="s">
        <v>65</v>
      </c>
      <c r="D54" s="14">
        <v>0</v>
      </c>
      <c r="E54" s="131">
        <v>0.86</v>
      </c>
      <c r="F54" s="131"/>
      <c r="G54" s="131"/>
      <c r="H54" s="131"/>
      <c r="I54" s="49">
        <f>E54*D54</f>
        <v>0</v>
      </c>
    </row>
    <row r="55" spans="2:9" ht="12.75">
      <c r="B55" s="62"/>
      <c r="C55" s="63" t="s">
        <v>66</v>
      </c>
      <c r="D55" s="14">
        <v>0</v>
      </c>
      <c r="E55" s="131">
        <v>0.86</v>
      </c>
      <c r="F55" s="131"/>
      <c r="G55" s="131"/>
      <c r="H55" s="131"/>
      <c r="I55" s="49">
        <f>E55*D55</f>
        <v>0</v>
      </c>
    </row>
    <row r="56" spans="2:9" ht="12.75">
      <c r="B56" s="35"/>
      <c r="C56" s="31" t="s">
        <v>67</v>
      </c>
      <c r="D56" s="14">
        <v>0</v>
      </c>
      <c r="E56" s="131">
        <v>0.86</v>
      </c>
      <c r="F56" s="131"/>
      <c r="G56" s="131"/>
      <c r="H56" s="131"/>
      <c r="I56" s="49">
        <f>E56*D56</f>
        <v>0</v>
      </c>
    </row>
    <row r="57" spans="2:9" ht="12.75">
      <c r="B57" s="19"/>
      <c r="C57" s="20"/>
      <c r="D57" s="21"/>
      <c r="E57" s="19"/>
      <c r="F57" s="19"/>
      <c r="G57" s="19"/>
      <c r="H57" s="19"/>
      <c r="I57" s="22"/>
    </row>
    <row r="58" spans="2:9" ht="12.75">
      <c r="B58" s="34"/>
      <c r="C58" s="128" t="s">
        <v>68</v>
      </c>
      <c r="D58" s="8" t="s">
        <v>70</v>
      </c>
      <c r="E58" s="126" t="s">
        <v>26</v>
      </c>
      <c r="F58" s="130"/>
      <c r="G58" s="130"/>
      <c r="H58" s="127"/>
      <c r="I58" s="22"/>
    </row>
    <row r="59" spans="2:9" ht="12.75">
      <c r="B59" s="35"/>
      <c r="C59" s="129"/>
      <c r="D59" s="36">
        <v>5</v>
      </c>
      <c r="E59" s="131">
        <v>645</v>
      </c>
      <c r="F59" s="131"/>
      <c r="G59" s="131"/>
      <c r="H59" s="131"/>
      <c r="I59" s="49">
        <f>E59*D59</f>
        <v>3225</v>
      </c>
    </row>
    <row r="60" spans="2:9" ht="12.75">
      <c r="B60" s="19"/>
      <c r="C60" s="20"/>
      <c r="D60" s="21"/>
      <c r="E60" s="19"/>
      <c r="F60" s="19"/>
      <c r="G60" s="19"/>
      <c r="H60" s="19"/>
      <c r="I60" s="22"/>
    </row>
    <row r="61" spans="2:9" ht="12.75">
      <c r="B61" s="34"/>
      <c r="C61" s="47"/>
      <c r="D61" s="13" t="s">
        <v>71</v>
      </c>
      <c r="E61" s="126" t="s">
        <v>26</v>
      </c>
      <c r="F61" s="130"/>
      <c r="G61" s="130"/>
      <c r="H61" s="127"/>
      <c r="I61" s="22"/>
    </row>
    <row r="62" spans="2:9" ht="12.75">
      <c r="B62" s="35"/>
      <c r="C62" s="31" t="s">
        <v>69</v>
      </c>
      <c r="D62" s="14">
        <v>0</v>
      </c>
      <c r="E62" s="131">
        <v>16</v>
      </c>
      <c r="F62" s="131"/>
      <c r="G62" s="131"/>
      <c r="H62" s="131"/>
      <c r="I62" s="49">
        <f>E62*D62</f>
        <v>0</v>
      </c>
    </row>
    <row r="63" spans="2:9" ht="12.75">
      <c r="B63" s="19"/>
      <c r="C63" s="20"/>
      <c r="D63" s="21"/>
      <c r="E63" s="19"/>
      <c r="F63" s="19"/>
      <c r="G63" s="19"/>
      <c r="H63" s="19"/>
      <c r="I63" s="22"/>
    </row>
    <row r="64" spans="2:8" ht="12.75">
      <c r="B64" s="64"/>
      <c r="C64" s="65" t="s">
        <v>33</v>
      </c>
      <c r="D64" s="8" t="s">
        <v>32</v>
      </c>
      <c r="E64" s="126" t="s">
        <v>26</v>
      </c>
      <c r="F64" s="130"/>
      <c r="G64" s="130"/>
      <c r="H64" s="127"/>
    </row>
    <row r="65" spans="2:9" ht="12.75">
      <c r="B65" s="34"/>
      <c r="C65" s="47" t="s">
        <v>76</v>
      </c>
      <c r="D65" s="100"/>
      <c r="E65" s="126">
        <v>1</v>
      </c>
      <c r="F65" s="130"/>
      <c r="G65" s="130"/>
      <c r="H65" s="127"/>
      <c r="I65" s="49">
        <f>E65*D65</f>
        <v>0</v>
      </c>
    </row>
    <row r="66" spans="2:9" ht="12.75">
      <c r="B66" s="35"/>
      <c r="C66" s="31" t="s">
        <v>77</v>
      </c>
      <c r="D66" s="14">
        <v>80</v>
      </c>
      <c r="E66" s="126">
        <v>0.5</v>
      </c>
      <c r="F66" s="130"/>
      <c r="G66" s="130"/>
      <c r="H66" s="127"/>
      <c r="I66" s="49">
        <f>E66*D66</f>
        <v>40</v>
      </c>
    </row>
    <row r="67" spans="2:9" ht="12.75">
      <c r="B67" s="19"/>
      <c r="C67" s="20"/>
      <c r="D67" s="21"/>
      <c r="E67" s="19"/>
      <c r="F67" s="19"/>
      <c r="G67" s="19"/>
      <c r="H67" s="19"/>
      <c r="I67" s="22"/>
    </row>
    <row r="68" spans="2:9" ht="12.75">
      <c r="B68" s="23">
        <v>8</v>
      </c>
      <c r="C68" s="24" t="s">
        <v>36</v>
      </c>
      <c r="D68" s="24"/>
      <c r="E68" s="24"/>
      <c r="F68" s="24"/>
      <c r="G68" s="24"/>
      <c r="H68" s="25"/>
      <c r="I68" s="22"/>
    </row>
    <row r="69" spans="2:9" ht="12.75">
      <c r="B69" s="34"/>
      <c r="C69" s="128" t="s">
        <v>37</v>
      </c>
      <c r="D69" s="8" t="s">
        <v>25</v>
      </c>
      <c r="E69" s="126" t="s">
        <v>26</v>
      </c>
      <c r="F69" s="130"/>
      <c r="G69" s="130"/>
      <c r="H69" s="127"/>
      <c r="I69" s="22"/>
    </row>
    <row r="70" spans="2:9" ht="12.75">
      <c r="B70" s="35"/>
      <c r="C70" s="129" t="s">
        <v>33</v>
      </c>
      <c r="D70" s="36"/>
      <c r="E70" s="131">
        <v>150</v>
      </c>
      <c r="F70" s="131"/>
      <c r="G70" s="131"/>
      <c r="H70" s="131"/>
      <c r="I70" s="49">
        <f>E70*D70</f>
        <v>0</v>
      </c>
    </row>
    <row r="71" spans="2:9" ht="12.75">
      <c r="B71" s="19"/>
      <c r="C71" s="20"/>
      <c r="D71" s="21"/>
      <c r="E71" s="19"/>
      <c r="F71" s="19"/>
      <c r="G71" s="19"/>
      <c r="H71" s="19"/>
      <c r="I71" s="22"/>
    </row>
    <row r="72" spans="2:9" ht="12.75">
      <c r="B72" s="23">
        <v>9</v>
      </c>
      <c r="C72" s="24" t="s">
        <v>38</v>
      </c>
      <c r="D72" s="24"/>
      <c r="E72" s="24"/>
      <c r="F72" s="24"/>
      <c r="G72" s="24"/>
      <c r="H72" s="25" t="s">
        <v>39</v>
      </c>
      <c r="I72" s="49">
        <f>SUM(I10:I70)</f>
        <v>16653.4</v>
      </c>
    </row>
    <row r="73" spans="2:9" ht="12.75">
      <c r="B73" s="19"/>
      <c r="C73" s="20"/>
      <c r="D73" s="21"/>
      <c r="E73" s="19"/>
      <c r="F73" s="19"/>
      <c r="G73" s="19"/>
      <c r="H73" s="19"/>
      <c r="I73" s="22"/>
    </row>
    <row r="74" spans="2:9" ht="12.75">
      <c r="B74" s="23">
        <v>10</v>
      </c>
      <c r="C74" s="24" t="s">
        <v>40</v>
      </c>
      <c r="D74" s="66">
        <v>0.9</v>
      </c>
      <c r="E74" s="24" t="s">
        <v>41</v>
      </c>
      <c r="F74" s="24"/>
      <c r="G74" s="24"/>
      <c r="H74" s="25" t="s">
        <v>39</v>
      </c>
      <c r="I74" s="49">
        <f>D74*I72</f>
        <v>14988.060000000001</v>
      </c>
    </row>
    <row r="75" ht="12.75"/>
    <row r="76" spans="2:9" ht="12.75">
      <c r="B76" s="32">
        <v>11</v>
      </c>
      <c r="C76" s="51" t="s">
        <v>23</v>
      </c>
      <c r="D76" s="41"/>
      <c r="E76" s="33"/>
      <c r="F76" s="33"/>
      <c r="G76" s="42"/>
      <c r="H76" s="25" t="s">
        <v>42</v>
      </c>
      <c r="I76" s="48">
        <f>I74</f>
        <v>14988.060000000001</v>
      </c>
    </row>
    <row r="77" spans="2:9" ht="12.75">
      <c r="B77" s="39"/>
      <c r="C77" s="52"/>
      <c r="D77" s="27"/>
      <c r="E77" s="28"/>
      <c r="F77" s="28"/>
      <c r="G77" s="43"/>
      <c r="H77" s="25" t="s">
        <v>43</v>
      </c>
      <c r="I77" s="48">
        <f>I76*3.968</f>
        <v>59472.62208000001</v>
      </c>
    </row>
    <row r="78" spans="2:9" ht="12.75">
      <c r="B78" s="39"/>
      <c r="C78" s="52"/>
      <c r="D78" s="27"/>
      <c r="E78" s="28"/>
      <c r="F78" s="28"/>
      <c r="G78" s="43"/>
      <c r="H78" s="25" t="s">
        <v>44</v>
      </c>
      <c r="I78" s="48">
        <f>I76*0.0003307</f>
        <v>4.956551442</v>
      </c>
    </row>
    <row r="79" spans="2:9" ht="12.75">
      <c r="B79" s="40"/>
      <c r="C79" s="53"/>
      <c r="D79" s="44"/>
      <c r="E79" s="45"/>
      <c r="F79" s="45"/>
      <c r="G79" s="46"/>
      <c r="H79" s="25" t="s">
        <v>54</v>
      </c>
      <c r="I79" s="48">
        <f>I76*0.0011628</f>
        <v>17.428116168000003</v>
      </c>
    </row>
    <row r="80" ht="12.75"/>
    <row r="81" spans="2:8" ht="12.75">
      <c r="B81" s="3">
        <v>12</v>
      </c>
      <c r="C81" s="4" t="s">
        <v>45</v>
      </c>
      <c r="D81" s="4"/>
      <c r="E81" s="4"/>
      <c r="F81" s="4"/>
      <c r="G81" s="4"/>
      <c r="H81" s="4"/>
    </row>
    <row r="82" spans="2:8" ht="12.75">
      <c r="B82" s="54"/>
      <c r="C82" s="55"/>
      <c r="D82" s="103">
        <f>$I$77/7500</f>
        <v>7.929682944000001</v>
      </c>
      <c r="E82" s="56" t="s">
        <v>48</v>
      </c>
      <c r="F82" s="55"/>
      <c r="G82" s="103">
        <f>I77/18000</f>
        <v>3.3040345600000003</v>
      </c>
      <c r="H82" s="56" t="s">
        <v>49</v>
      </c>
    </row>
    <row r="83" spans="2:8" ht="12.75">
      <c r="B83" s="54"/>
      <c r="C83" s="55"/>
      <c r="D83" s="103">
        <f>$I$77/10000</f>
        <v>5.947262208000001</v>
      </c>
      <c r="E83" s="56" t="s">
        <v>46</v>
      </c>
      <c r="F83" s="55"/>
      <c r="G83" s="103">
        <f>I77/30000</f>
        <v>1.9824207360000003</v>
      </c>
      <c r="H83" s="56" t="s">
        <v>50</v>
      </c>
    </row>
    <row r="84" spans="2:8" ht="12.75">
      <c r="B84" s="54"/>
      <c r="C84" s="55"/>
      <c r="D84" s="103">
        <f>$I$77/12500</f>
        <v>4.7578097664</v>
      </c>
      <c r="E84" s="56" t="s">
        <v>47</v>
      </c>
      <c r="F84" s="55"/>
      <c r="G84" s="55"/>
      <c r="H84" s="55"/>
    </row>
    <row r="85" ht="12.75"/>
    <row r="86" spans="2:3" ht="12.75">
      <c r="B86" s="122" t="s">
        <v>103</v>
      </c>
      <c r="C86" s="123"/>
    </row>
    <row r="87" spans="2:3" ht="12.75">
      <c r="B87" s="124" t="s">
        <v>104</v>
      </c>
      <c r="C87" s="125"/>
    </row>
  </sheetData>
  <sheetProtection password="CC69" sheet="1" objects="1" scenarios="1"/>
  <mergeCells count="49">
    <mergeCell ref="E66:H66"/>
    <mergeCell ref="C58:C59"/>
    <mergeCell ref="E61:H61"/>
    <mergeCell ref="E64:H64"/>
    <mergeCell ref="E65:H65"/>
    <mergeCell ref="E59:H59"/>
    <mergeCell ref="E62:H62"/>
    <mergeCell ref="E58:H58"/>
    <mergeCell ref="E55:H55"/>
    <mergeCell ref="E56:H56"/>
    <mergeCell ref="E38:H38"/>
    <mergeCell ref="E53:H53"/>
    <mergeCell ref="E54:H54"/>
    <mergeCell ref="E41:H41"/>
    <mergeCell ref="C51:C52"/>
    <mergeCell ref="E45:H45"/>
    <mergeCell ref="E48:H48"/>
    <mergeCell ref="E51:H51"/>
    <mergeCell ref="E47:H47"/>
    <mergeCell ref="E46:H46"/>
    <mergeCell ref="E52:H52"/>
    <mergeCell ref="E29:H29"/>
    <mergeCell ref="C20:C21"/>
    <mergeCell ref="C41:C42"/>
    <mergeCell ref="C45:C46"/>
    <mergeCell ref="E42:H42"/>
    <mergeCell ref="E22:H22"/>
    <mergeCell ref="E30:H30"/>
    <mergeCell ref="E33:H33"/>
    <mergeCell ref="E34:H34"/>
    <mergeCell ref="E35:H35"/>
    <mergeCell ref="D3:I3"/>
    <mergeCell ref="D4:E4"/>
    <mergeCell ref="I8:I9"/>
    <mergeCell ref="E21:H21"/>
    <mergeCell ref="E8:G8"/>
    <mergeCell ref="E6:I6"/>
    <mergeCell ref="E20:H20"/>
    <mergeCell ref="C19:G19"/>
    <mergeCell ref="B86:C86"/>
    <mergeCell ref="B87:C87"/>
    <mergeCell ref="F25:G25"/>
    <mergeCell ref="F26:G26"/>
    <mergeCell ref="F27:G27"/>
    <mergeCell ref="C69:C70"/>
    <mergeCell ref="E69:H69"/>
    <mergeCell ref="E70:H70"/>
    <mergeCell ref="E36:H36"/>
    <mergeCell ref="E37:H37"/>
  </mergeCells>
  <printOptions horizontalCentered="1"/>
  <pageMargins left="0.7874015748031497" right="0.7874015748031497" top="0.7480314960629921" bottom="0.83" header="0.5118110236220472" footer="0.5118110236220472"/>
  <pageSetup horizontalDpi="360" verticalDpi="360" orientation="landscape" r:id="rId4"/>
  <headerFooter alignWithMargins="0">
    <oddHeader>&amp;L&amp;D&amp;R&amp;P</oddHeader>
    <oddFooter>&amp;L&amp;F&amp;R&amp;A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6:H27"/>
  <sheetViews>
    <sheetView showGridLines="0" showRowColHeaders="0" workbookViewId="0" topLeftCell="A4">
      <selection activeCell="F22" sqref="F22"/>
    </sheetView>
  </sheetViews>
  <sheetFormatPr defaultColWidth="9.140625" defaultRowHeight="12.75"/>
  <cols>
    <col min="3" max="3" width="6.140625" style="0" customWidth="1"/>
    <col min="4" max="4" width="7.421875" style="0" customWidth="1"/>
    <col min="5" max="5" width="19.140625" style="0" customWidth="1"/>
    <col min="6" max="6" width="13.57421875" style="89" customWidth="1"/>
    <col min="7" max="7" width="10.28125" style="0" bestFit="1" customWidth="1"/>
  </cols>
  <sheetData>
    <row r="1" ht="12.75"/>
    <row r="2" ht="12.75"/>
    <row r="3" ht="12.75"/>
    <row r="4" ht="12.75"/>
    <row r="5" ht="12.75"/>
    <row r="6" spans="4:6" ht="12.75">
      <c r="D6" s="117" t="s">
        <v>98</v>
      </c>
      <c r="E6" s="118"/>
      <c r="F6" s="119"/>
    </row>
    <row r="7" ht="12.75"/>
    <row r="10" spans="3:8" ht="12.75">
      <c r="C10" s="97" t="s">
        <v>100</v>
      </c>
      <c r="D10" s="143" t="str">
        <f>Cálculo!E6</f>
        <v>Laboratório de Informática nº 2 - DeTec</v>
      </c>
      <c r="E10" s="143"/>
      <c r="F10" s="143"/>
      <c r="G10" s="143"/>
      <c r="H10" s="144"/>
    </row>
    <row r="11" spans="3:8" ht="12.75">
      <c r="C11" s="108"/>
      <c r="D11" s="109"/>
      <c r="E11" s="109"/>
      <c r="F11" s="109"/>
      <c r="G11" s="109"/>
      <c r="H11" s="109"/>
    </row>
    <row r="12" spans="4:7" ht="12.75">
      <c r="D12" s="110"/>
      <c r="F12" s="111" t="s">
        <v>79</v>
      </c>
      <c r="G12" s="113" t="s">
        <v>80</v>
      </c>
    </row>
    <row r="13" spans="3:7" ht="12.75">
      <c r="C13" s="120" t="s">
        <v>102</v>
      </c>
      <c r="D13" s="68">
        <v>1</v>
      </c>
      <c r="E13" s="67" t="s">
        <v>87</v>
      </c>
      <c r="F13" s="88">
        <f>SUM(Cálculo!I10:I17)</f>
        <v>8400</v>
      </c>
      <c r="G13" s="107">
        <f>F13*3.968</f>
        <v>33331.2</v>
      </c>
    </row>
    <row r="14" spans="3:7" ht="14.25" customHeight="1">
      <c r="C14" s="121"/>
      <c r="D14" s="68">
        <v>2</v>
      </c>
      <c r="E14" s="67" t="s">
        <v>88</v>
      </c>
      <c r="F14" s="88">
        <f>SUM(Cálculo!I21:I22)</f>
        <v>2100</v>
      </c>
      <c r="G14" s="107">
        <f aca="true" t="shared" si="0" ref="G14:G22">F14*3.968</f>
        <v>8332.8</v>
      </c>
    </row>
    <row r="15" spans="3:7" ht="14.25" customHeight="1">
      <c r="C15" s="121"/>
      <c r="D15" s="68">
        <v>3</v>
      </c>
      <c r="E15" s="67" t="s">
        <v>89</v>
      </c>
      <c r="F15" s="88">
        <f>SUM(Cálculo!I26:I27,Cálculo!I30)</f>
        <v>836.4</v>
      </c>
      <c r="G15" s="107">
        <f t="shared" si="0"/>
        <v>3318.8352</v>
      </c>
    </row>
    <row r="16" spans="3:7" ht="12.75">
      <c r="C16" s="121"/>
      <c r="D16" s="68">
        <v>4</v>
      </c>
      <c r="E16" s="67" t="s">
        <v>90</v>
      </c>
      <c r="F16" s="88">
        <f>SUM(Cálculo!I34:I38)</f>
        <v>1044</v>
      </c>
      <c r="G16" s="107">
        <f t="shared" si="0"/>
        <v>4142.592</v>
      </c>
    </row>
    <row r="17" spans="3:7" ht="15" customHeight="1">
      <c r="C17" s="121"/>
      <c r="D17" s="68">
        <v>5</v>
      </c>
      <c r="E17" s="67" t="s">
        <v>31</v>
      </c>
      <c r="F17" s="88">
        <f>SUM(Cálculo!I42)</f>
        <v>0</v>
      </c>
      <c r="G17" s="107">
        <f t="shared" si="0"/>
        <v>0</v>
      </c>
    </row>
    <row r="18" spans="3:7" ht="12.75">
      <c r="C18" s="121"/>
      <c r="D18" s="68">
        <v>6</v>
      </c>
      <c r="E18" s="67" t="s">
        <v>34</v>
      </c>
      <c r="F18" s="88">
        <f>SUM(Cálculo!I46:I48)</f>
        <v>750</v>
      </c>
      <c r="G18" s="107">
        <f t="shared" si="0"/>
        <v>2976</v>
      </c>
    </row>
    <row r="19" spans="3:7" ht="15.75" customHeight="1">
      <c r="C19" s="121"/>
      <c r="D19" s="68">
        <v>7</v>
      </c>
      <c r="E19" s="67" t="s">
        <v>91</v>
      </c>
      <c r="F19" s="88">
        <f>SUM(Cálculo!I52:I56,Cálculo!I59,Cálculo!I62,Cálculo!I65:I66)</f>
        <v>3523</v>
      </c>
      <c r="G19" s="107">
        <f t="shared" si="0"/>
        <v>13979.264</v>
      </c>
    </row>
    <row r="20" spans="3:7" ht="15" customHeight="1">
      <c r="C20" s="142"/>
      <c r="D20" s="68">
        <v>8</v>
      </c>
      <c r="E20" s="67" t="s">
        <v>37</v>
      </c>
      <c r="F20" s="88">
        <f>SUM(Cálculo!I70)</f>
        <v>0</v>
      </c>
      <c r="G20" s="107">
        <f t="shared" si="0"/>
        <v>0</v>
      </c>
    </row>
    <row r="21" spans="5:7" ht="12.75">
      <c r="E21" s="98" t="s">
        <v>93</v>
      </c>
      <c r="F21" s="99">
        <f>F24</f>
        <v>14988.060000000001</v>
      </c>
      <c r="G21" s="112">
        <f>F25</f>
        <v>59472.62208000001</v>
      </c>
    </row>
    <row r="22" spans="4:7" ht="12.75">
      <c r="D22" s="116" t="s">
        <v>92</v>
      </c>
      <c r="E22" s="116"/>
      <c r="F22" s="88">
        <f>Cálculo!I74</f>
        <v>14988.060000000001</v>
      </c>
      <c r="G22" s="107">
        <f t="shared" si="0"/>
        <v>59472.62208000001</v>
      </c>
    </row>
    <row r="23" ht="13.5" thickBot="1"/>
    <row r="24" spans="5:6" ht="12.75">
      <c r="E24" s="90" t="s">
        <v>94</v>
      </c>
      <c r="F24" s="91">
        <f>Cálculo!I76</f>
        <v>14988.060000000001</v>
      </c>
    </row>
    <row r="25" spans="5:6" ht="12.75">
      <c r="E25" s="92" t="s">
        <v>95</v>
      </c>
      <c r="F25" s="93">
        <f>Cálculo!I77</f>
        <v>59472.62208000001</v>
      </c>
    </row>
    <row r="26" spans="5:6" ht="12.75">
      <c r="E26" s="92" t="s">
        <v>96</v>
      </c>
      <c r="F26" s="93">
        <f>Cálculo!I78</f>
        <v>4.956551442</v>
      </c>
    </row>
    <row r="27" spans="5:6" ht="13.5" thickBot="1">
      <c r="E27" s="94" t="s">
        <v>97</v>
      </c>
      <c r="F27" s="95">
        <f>Cálculo!I79</f>
        <v>17.428116168000003</v>
      </c>
    </row>
  </sheetData>
  <sheetProtection password="CC69" sheet="1" objects="1" scenarios="1"/>
  <mergeCells count="4">
    <mergeCell ref="D22:E22"/>
    <mergeCell ref="D6:F6"/>
    <mergeCell ref="C13:C20"/>
    <mergeCell ref="D10:H10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r:id="rId4"/>
  <headerFooter alignWithMargins="0">
    <oddHeader>&amp;L&amp;D&amp;R&amp;P</oddHeader>
    <oddFooter>&amp;L&amp;F&amp;R&amp;A</oddFooter>
  </headerFooter>
  <drawing r:id="rId3"/>
  <legacyDrawing r:id="rId2"/>
  <oleObjects>
    <oleObject progId="Paint.Picture" shapeId="141665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H22"/>
  <sheetViews>
    <sheetView showGridLines="0" showRowColHeaders="0" workbookViewId="0" topLeftCell="A1">
      <selection activeCell="D7" sqref="D7"/>
    </sheetView>
  </sheetViews>
  <sheetFormatPr defaultColWidth="9.140625" defaultRowHeight="12.75"/>
  <cols>
    <col min="1" max="1" width="9.140625" style="1" customWidth="1"/>
    <col min="2" max="2" width="3.8515625" style="1" customWidth="1"/>
    <col min="3" max="3" width="10.7109375" style="1" customWidth="1"/>
    <col min="4" max="8" width="15.7109375" style="1" customWidth="1"/>
    <col min="9" max="16384" width="9.140625" style="1" customWidth="1"/>
  </cols>
  <sheetData>
    <row r="1" ht="13.5" thickBot="1"/>
    <row r="2" spans="3:8" ht="13.5" thickBot="1">
      <c r="C2" s="145" t="s">
        <v>85</v>
      </c>
      <c r="D2" s="146"/>
      <c r="E2" s="146"/>
      <c r="F2" s="146"/>
      <c r="G2" s="146"/>
      <c r="H2" s="147"/>
    </row>
    <row r="5" spans="4:7" ht="12.75">
      <c r="D5" s="73" t="s">
        <v>78</v>
      </c>
      <c r="E5" s="75" t="s">
        <v>79</v>
      </c>
      <c r="F5" s="74" t="s">
        <v>80</v>
      </c>
      <c r="G5" s="72" t="s">
        <v>81</v>
      </c>
    </row>
    <row r="6" spans="3:7" ht="12.75">
      <c r="C6" s="73" t="s">
        <v>51</v>
      </c>
      <c r="D6" s="69">
        <v>1</v>
      </c>
      <c r="E6" s="70">
        <v>3024</v>
      </c>
      <c r="F6" s="70">
        <v>12000</v>
      </c>
      <c r="G6" s="69">
        <v>3.516</v>
      </c>
    </row>
    <row r="7" spans="3:7" ht="12.75">
      <c r="C7" s="75" t="s">
        <v>52</v>
      </c>
      <c r="D7" s="71">
        <v>0.0003307</v>
      </c>
      <c r="E7" s="69">
        <v>1</v>
      </c>
      <c r="F7" s="69">
        <v>3.968</v>
      </c>
      <c r="G7" s="71">
        <v>0.001163</v>
      </c>
    </row>
    <row r="8" spans="3:7" ht="12.75">
      <c r="C8" s="74" t="s">
        <v>53</v>
      </c>
      <c r="D8" s="71">
        <v>8.334E-05</v>
      </c>
      <c r="E8" s="69">
        <v>0.252</v>
      </c>
      <c r="F8" s="69">
        <v>1</v>
      </c>
      <c r="G8" s="71">
        <v>0.0002931</v>
      </c>
    </row>
    <row r="9" spans="3:7" ht="12.75">
      <c r="C9" s="72" t="s">
        <v>55</v>
      </c>
      <c r="D9" s="69">
        <v>0.284</v>
      </c>
      <c r="E9" s="69">
        <v>860</v>
      </c>
      <c r="F9" s="70">
        <v>3414</v>
      </c>
      <c r="G9" s="69">
        <v>1</v>
      </c>
    </row>
    <row r="10" ht="12.75"/>
    <row r="11" ht="12.75"/>
    <row r="12" ht="12.75"/>
    <row r="13" spans="3:4" ht="12.75">
      <c r="C13" s="86" t="s">
        <v>86</v>
      </c>
      <c r="D13" s="87"/>
    </row>
    <row r="17" spans="5:8" ht="12.75">
      <c r="E17" s="148" t="s">
        <v>83</v>
      </c>
      <c r="F17" s="149"/>
      <c r="G17" s="149"/>
      <c r="H17" s="149"/>
    </row>
    <row r="18" spans="4:8" ht="12.75">
      <c r="D18" s="85" t="s">
        <v>84</v>
      </c>
      <c r="E18" s="73" t="s">
        <v>78</v>
      </c>
      <c r="F18" s="75" t="s">
        <v>79</v>
      </c>
      <c r="G18" s="74" t="s">
        <v>80</v>
      </c>
      <c r="H18" s="72" t="s">
        <v>81</v>
      </c>
    </row>
    <row r="19" spans="2:8" ht="12.75">
      <c r="B19" s="150" t="s">
        <v>82</v>
      </c>
      <c r="C19" s="73" t="s">
        <v>78</v>
      </c>
      <c r="D19" s="101">
        <v>1</v>
      </c>
      <c r="F19" s="79">
        <f>D19*E6</f>
        <v>3024</v>
      </c>
      <c r="G19" s="80">
        <f>D19*F6</f>
        <v>12000</v>
      </c>
      <c r="H19" s="81">
        <f>D19*G6</f>
        <v>3.516</v>
      </c>
    </row>
    <row r="20" spans="2:8" ht="12.75">
      <c r="B20" s="151"/>
      <c r="C20" s="75" t="s">
        <v>52</v>
      </c>
      <c r="D20" s="101">
        <v>1</v>
      </c>
      <c r="E20" s="76">
        <f>D20*D7</f>
        <v>0.0003307</v>
      </c>
      <c r="G20" s="77">
        <f>D20*F7</f>
        <v>3.968</v>
      </c>
      <c r="H20" s="71">
        <f>D20*G7</f>
        <v>0.001163</v>
      </c>
    </row>
    <row r="21" spans="2:8" ht="12.75">
      <c r="B21" s="151"/>
      <c r="C21" s="74" t="s">
        <v>53</v>
      </c>
      <c r="D21" s="102">
        <v>1</v>
      </c>
      <c r="E21" s="82">
        <f>D21*D8</f>
        <v>8.334E-05</v>
      </c>
      <c r="F21" s="83">
        <f>D21*E8</f>
        <v>0.252</v>
      </c>
      <c r="H21" s="84">
        <f>D21*G8</f>
        <v>0.0002931</v>
      </c>
    </row>
    <row r="22" spans="2:7" ht="12.75">
      <c r="B22" s="152"/>
      <c r="C22" s="72" t="s">
        <v>55</v>
      </c>
      <c r="D22" s="102">
        <v>1</v>
      </c>
      <c r="E22" s="104">
        <f>D22*D9</f>
        <v>0.284</v>
      </c>
      <c r="F22" s="78">
        <f>D22*E9</f>
        <v>860</v>
      </c>
      <c r="G22" s="78">
        <f>D22*F9</f>
        <v>3414</v>
      </c>
    </row>
  </sheetData>
  <sheetProtection password="CC69" sheet="1" objects="1" scenarios="1"/>
  <mergeCells count="3">
    <mergeCell ref="C2:H2"/>
    <mergeCell ref="E17:H17"/>
    <mergeCell ref="B19:B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Unijui - Campus Panambi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Simplificado</dc:title>
  <dc:subject>Cálculo de Carga Térmica segundo NBR - 5410</dc:subject>
  <dc:creator>Luiz Carlos Martinelli Jr</dc:creator>
  <cp:keywords/>
  <dc:description/>
  <cp:lastModifiedBy>Prof. Martinelli</cp:lastModifiedBy>
  <cp:lastPrinted>1999-04-16T11:33:58Z</cp:lastPrinted>
  <dcterms:created xsi:type="dcterms:W3CDTF">1998-12-10T19:12:07Z</dcterms:created>
  <dcterms:modified xsi:type="dcterms:W3CDTF">2002-06-11T11:21:37Z</dcterms:modified>
  <cp:category/>
  <cp:version/>
  <cp:contentType/>
  <cp:contentStatus/>
</cp:coreProperties>
</file>